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secom-my.sharepoint.com/personal/danielle_mcdonnell_sse_com/Documents/Documents/"/>
    </mc:Choice>
  </mc:AlternateContent>
  <xr:revisionPtr revIDLastSave="0" documentId="8_{89C296EB-570C-4781-A5C7-60C069C6ECC6}" xr6:coauthVersionLast="47" xr6:coauthVersionMax="47" xr10:uidLastSave="{00000000-0000-0000-0000-000000000000}"/>
  <bookViews>
    <workbookView xWindow="-110" yWindow="-110" windowWidth="19420" windowHeight="11500" firstSheet="1" activeTab="2" xr2:uid="{CE0538E2-3294-46B6-9CD2-C2117FCA144F}"/>
  </bookViews>
  <sheets>
    <sheet name="Inputs" sheetId="1" state="hidden" r:id="rId1"/>
    <sheet name="Instructions" sheetId="3" r:id="rId2"/>
    <sheet name="kWh" sheetId="2" r:id="rId3"/>
    <sheet name="Monetary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C7" i="1"/>
  <c r="D7" i="1"/>
  <c r="E7" i="1"/>
  <c r="B8" i="1"/>
  <c r="C8" i="1"/>
  <c r="D8" i="1"/>
  <c r="E8" i="1"/>
  <c r="B1" i="1"/>
  <c r="B2" i="1"/>
  <c r="B20" i="1"/>
  <c r="C20" i="1"/>
  <c r="D20" i="1"/>
  <c r="E20" i="1"/>
  <c r="D14" i="4" l="1"/>
  <c r="D15" i="4"/>
  <c r="C3" i="4"/>
  <c r="C2" i="4"/>
  <c r="C2" i="2"/>
  <c r="C3" i="2"/>
  <c r="D15" i="2"/>
  <c r="D13" i="2"/>
  <c r="D13" i="4" l="1"/>
  <c r="D11" i="4"/>
  <c r="D12" i="2"/>
  <c r="D14" i="2"/>
  <c r="D12" i="4" l="1"/>
  <c r="D16" i="4"/>
  <c r="D16" i="2"/>
  <c r="D19" i="2" s="1"/>
  <c r="D17" i="2" l="1"/>
  <c r="D18" i="2"/>
  <c r="D17" i="4"/>
  <c r="D18" i="4"/>
  <c r="D19" i="4"/>
  <c r="D20" i="4"/>
</calcChain>
</file>

<file path=xl/sharedStrings.xml><?xml version="1.0" encoding="utf-8"?>
<sst xmlns="http://schemas.openxmlformats.org/spreadsheetml/2006/main" count="75" uniqueCount="43">
  <si>
    <t>Instructions for  Usage Cost Calculator</t>
  </si>
  <si>
    <t>Result</t>
  </si>
  <si>
    <t>Note</t>
  </si>
  <si>
    <t>Register 1 Usage (kWh)</t>
  </si>
  <si>
    <t>Register 2 Usage (kWh)</t>
  </si>
  <si>
    <t xml:space="preserve">1 month </t>
  </si>
  <si>
    <t>12 months</t>
  </si>
  <si>
    <t>6 months</t>
  </si>
  <si>
    <t xml:space="preserve">3 months </t>
  </si>
  <si>
    <t>Issue date:</t>
  </si>
  <si>
    <t>Promo code:</t>
  </si>
  <si>
    <t xml:space="preserve">12 month DD contract rates (excluding VAT) </t>
  </si>
  <si>
    <t>Popular (T031)</t>
  </si>
  <si>
    <t>Nightsaver (T032/34)</t>
  </si>
  <si>
    <t>Weekender (T033)</t>
  </si>
  <si>
    <t>Half Hourly (T035)</t>
  </si>
  <si>
    <r>
      <t xml:space="preserve">Please note: </t>
    </r>
    <r>
      <rPr>
        <b/>
        <i/>
        <sz val="12"/>
        <color theme="1"/>
        <rFont val="Arial"/>
        <family val="2"/>
      </rPr>
      <t>All costs are indicative and should not be considered an official quotation. Prices exclude VAT, government levies, and any other applicable charges.</t>
    </r>
  </si>
  <si>
    <t>Standing Charge (p/day)</t>
  </si>
  <si>
    <t>Register 1 Unit Rate (p/kWh)</t>
  </si>
  <si>
    <t>Register 2 Unit Rate (p/kWh)</t>
  </si>
  <si>
    <t>CCL (p/kWh)</t>
  </si>
  <si>
    <r>
      <t>Before you start, you’ll need your premise's energy bills to see how much electricity you use in kilowatt hour (kWh) annually.
This information can be found under the "</t>
    </r>
    <r>
      <rPr>
        <i/>
        <sz val="12"/>
        <color rgb="FF000000"/>
        <rFont val="Arial"/>
        <family val="2"/>
      </rPr>
      <t>Usage Details</t>
    </r>
    <r>
      <rPr>
        <sz val="12"/>
        <color rgb="FF000000"/>
        <rFont val="Arial"/>
        <family val="2"/>
      </rPr>
      <t xml:space="preserve">" on your bill.
</t>
    </r>
  </si>
  <si>
    <t>Select your Meter Type</t>
  </si>
  <si>
    <r>
      <t>Once located, you can input your usage into our Calculator</t>
    </r>
    <r>
      <rPr>
        <b/>
        <sz val="12"/>
        <color rgb="FF000000"/>
        <rFont val="Arial"/>
        <family val="2"/>
      </rPr>
      <t xml:space="preserve">.
</t>
    </r>
    <r>
      <rPr>
        <sz val="12"/>
        <color rgb="FF000000"/>
        <rFont val="Arial"/>
        <family val="2"/>
      </rPr>
      <t xml:space="preserve">First head to the </t>
    </r>
    <r>
      <rPr>
        <b/>
        <sz val="12"/>
        <color rgb="FF000000"/>
        <rFont val="Arial"/>
        <family val="2"/>
      </rPr>
      <t>Calculator</t>
    </r>
    <r>
      <rPr>
        <sz val="12"/>
        <color rgb="FF000000"/>
        <rFont val="Arial"/>
        <family val="2"/>
      </rPr>
      <t xml:space="preserve"> tab, where you can select your meter type from a drop-down list.
Once selected, add your usage data into the </t>
    </r>
    <r>
      <rPr>
        <b/>
        <sz val="12"/>
        <color rgb="FF000000"/>
        <rFont val="Arial"/>
        <family val="2"/>
      </rPr>
      <t xml:space="preserve">Register Usage </t>
    </r>
    <r>
      <rPr>
        <sz val="12"/>
        <color rgb="FF000000"/>
        <rFont val="Arial"/>
        <family val="2"/>
      </rPr>
      <t>cells.</t>
    </r>
    <r>
      <rPr>
        <b/>
        <sz val="12"/>
        <color rgb="FF000000"/>
        <rFont val="Arial"/>
        <family val="2"/>
      </rPr>
      <t xml:space="preserve"> Register 2 Usage (kWh)</t>
    </r>
    <r>
      <rPr>
        <sz val="12"/>
        <color rgb="FF000000"/>
        <rFont val="Arial"/>
        <family val="2"/>
      </rPr>
      <t xml:space="preserve"> will only apply to meter type (X)</t>
    </r>
  </si>
  <si>
    <t>Guidelines</t>
  </si>
  <si>
    <t>Step 1</t>
  </si>
  <si>
    <t>Step 2</t>
  </si>
  <si>
    <r>
      <t xml:space="preserve">Once you've inputted your usage, you'll see 
1) The Unit Rate (in blue) on the </t>
    </r>
    <r>
      <rPr>
        <b/>
        <sz val="12"/>
        <color theme="1"/>
        <rFont val="Arial"/>
        <family val="2"/>
      </rPr>
      <t>Calculator tab,</t>
    </r>
    <r>
      <rPr>
        <sz val="12"/>
        <color theme="1"/>
        <rFont val="Arial"/>
        <family val="2"/>
      </rPr>
      <t xml:space="preserve"> and 
2) Your average bill amounts (in light green) for 1 month, 3 months, 6 months and 12 months.</t>
    </r>
  </si>
  <si>
    <r>
      <t>Our</t>
    </r>
    <r>
      <rPr>
        <b/>
        <sz val="12"/>
        <color theme="1"/>
        <rFont val="Arial"/>
        <family val="2"/>
      </rPr>
      <t xml:space="preserve"> Calculator</t>
    </r>
    <r>
      <rPr>
        <sz val="12"/>
        <color theme="1"/>
        <rFont val="Arial"/>
        <family val="2"/>
      </rPr>
      <t xml:space="preserve"> will show you what your spend will be, based on the promotional offer Unit Rate for 1 month, 3 months, 6 months and 12 months. </t>
    </r>
  </si>
  <si>
    <t>Step 1: Select your meter type</t>
  </si>
  <si>
    <t>Step 2: Input your Usage</t>
  </si>
  <si>
    <t>Output: Charges</t>
  </si>
  <si>
    <t>Output: Aggregated Costs</t>
  </si>
  <si>
    <t>Data</t>
  </si>
  <si>
    <t>Label</t>
  </si>
  <si>
    <r>
      <t xml:space="preserve">Please note: </t>
    </r>
    <r>
      <rPr>
        <b/>
        <i/>
        <sz val="12"/>
        <color theme="1"/>
        <rFont val="Arial"/>
        <family val="2"/>
      </rPr>
      <t>All costs are indicative and should not be considered an official quotation. Prices exclude VAT. CCL does not apply where average daily usage is less than 33 kWh.</t>
    </r>
  </si>
  <si>
    <t>Step 2: Input your Annual Spend</t>
  </si>
  <si>
    <t>Output: Usage</t>
  </si>
  <si>
    <t>Annual %</t>
  </si>
  <si>
    <t>Register 1</t>
  </si>
  <si>
    <t>Register 2</t>
  </si>
  <si>
    <t>Blended Unit Rate (p/kWh)</t>
  </si>
  <si>
    <t>Annual Spend £
(excluding CCL and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</si>
</sst>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£&quot;#,##0;[Red]\-&quot;£&quot;#,##0"/>
    <numFmt numFmtId="165" formatCode="&quot;£&quot;#,##0.00;[Red]\-&quot;£&quot;#,##0.00"/>
    <numFmt numFmtId="166" formatCode="#,##0.0000"/>
    <numFmt numFmtId="167" formatCode="dd/mm/yyyy;@"/>
    <numFmt numFmtId="168" formatCode="#,##0.000"/>
  </numFmts>
  <fonts count="12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i/>
      <sz val="12"/>
      <color theme="1"/>
      <name val="Arial"/>
      <family val="2"/>
    </font>
    <font>
      <i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theme="0"/>
      <name val="Arial"/>
      <family val="2"/>
    </font>
    <font>
      <i/>
      <sz val="12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2D72"/>
        <bgColor rgb="FF000000"/>
      </patternFill>
    </fill>
    <fill>
      <patternFill patternType="solid">
        <fgColor rgb="FF00E5A5"/>
        <bgColor rgb="FF000000"/>
      </patternFill>
    </fill>
    <fill>
      <patternFill patternType="solid">
        <fgColor rgb="FF00E5A5"/>
        <bgColor indexed="64"/>
      </patternFill>
    </fill>
    <fill>
      <patternFill patternType="solid">
        <fgColor rgb="FF002D72"/>
        <bgColor indexed="64"/>
      </patternFill>
    </fill>
    <fill>
      <patternFill patternType="solid">
        <fgColor rgb="FF3DB9EB"/>
        <bgColor indexed="64"/>
      </patternFill>
    </fill>
    <fill>
      <patternFill patternType="solid">
        <fgColor rgb="FFE0FFD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0" xfId="0" applyFont="1"/>
    <xf numFmtId="0" fontId="3" fillId="0" borderId="10" xfId="0" applyFont="1" applyBorder="1" applyAlignment="1">
      <alignment vertical="center" wrapText="1"/>
    </xf>
    <xf numFmtId="167" fontId="3" fillId="0" borderId="1" xfId="0" applyNumberFormat="1" applyFont="1" applyBorder="1" applyAlignment="1">
      <alignment horizontal="right" vertical="center"/>
    </xf>
    <xf numFmtId="166" fontId="2" fillId="5" borderId="1" xfId="0" applyNumberFormat="1" applyFont="1" applyFill="1" applyBorder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4" fontId="3" fillId="6" borderId="1" xfId="0" applyNumberFormat="1" applyFont="1" applyFill="1" applyBorder="1" applyAlignment="1">
      <alignment horizontal="right" vertical="center"/>
    </xf>
    <xf numFmtId="168" fontId="3" fillId="6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165" fontId="3" fillId="7" borderId="1" xfId="0" applyNumberFormat="1" applyFont="1" applyFill="1" applyBorder="1" applyAlignment="1">
      <alignment horizontal="center" vertical="center"/>
    </xf>
    <xf numFmtId="0" fontId="3" fillId="8" borderId="0" xfId="0" applyFont="1" applyFill="1" applyAlignment="1">
      <alignment vertical="center"/>
    </xf>
    <xf numFmtId="3" fontId="3" fillId="8" borderId="0" xfId="0" applyNumberFormat="1" applyFont="1" applyFill="1" applyAlignment="1">
      <alignment vertical="center"/>
    </xf>
    <xf numFmtId="165" fontId="3" fillId="8" borderId="0" xfId="0" applyNumberFormat="1" applyFont="1" applyFill="1" applyAlignment="1">
      <alignment vertical="center"/>
    </xf>
    <xf numFmtId="166" fontId="3" fillId="8" borderId="0" xfId="0" applyNumberFormat="1" applyFont="1" applyFill="1" applyAlignment="1">
      <alignment horizontal="center" vertical="center"/>
    </xf>
    <xf numFmtId="0" fontId="2" fillId="8" borderId="0" xfId="0" applyFont="1" applyFill="1" applyAlignment="1">
      <alignment horizontal="left" vertical="center"/>
    </xf>
    <xf numFmtId="167" fontId="3" fillId="8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" fontId="3" fillId="6" borderId="21" xfId="0" applyNumberFormat="1" applyFont="1" applyFill="1" applyBorder="1" applyAlignment="1">
      <alignment horizontal="center" vertical="center"/>
    </xf>
    <xf numFmtId="168" fontId="3" fillId="6" borderId="21" xfId="0" applyNumberFormat="1" applyFont="1" applyFill="1" applyBorder="1" applyAlignment="1">
      <alignment horizontal="center" vertical="center"/>
    </xf>
    <xf numFmtId="165" fontId="3" fillId="7" borderId="21" xfId="0" applyNumberFormat="1" applyFont="1" applyFill="1" applyBorder="1" applyAlignment="1">
      <alignment horizontal="center" vertical="center"/>
    </xf>
    <xf numFmtId="165" fontId="3" fillId="7" borderId="23" xfId="0" applyNumberFormat="1" applyFont="1" applyFill="1" applyBorder="1" applyAlignment="1">
      <alignment horizontal="center" vertical="center"/>
    </xf>
    <xf numFmtId="165" fontId="3" fillId="7" borderId="24" xfId="0" applyNumberFormat="1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9" borderId="27" xfId="0" applyFont="1" applyFill="1" applyBorder="1" applyAlignment="1">
      <alignment horizontal="center" vertical="center"/>
    </xf>
    <xf numFmtId="0" fontId="7" fillId="9" borderId="28" xfId="0" applyFont="1" applyFill="1" applyBorder="1" applyAlignment="1">
      <alignment horizontal="center" vertical="center"/>
    </xf>
    <xf numFmtId="0" fontId="10" fillId="10" borderId="2" xfId="0" applyFont="1" applyFill="1" applyBorder="1" applyAlignment="1">
      <alignment horizontal="center" vertical="center" wrapText="1"/>
    </xf>
    <xf numFmtId="0" fontId="10" fillId="10" borderId="29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3" fontId="9" fillId="4" borderId="25" xfId="0" applyNumberFormat="1" applyFont="1" applyFill="1" applyBorder="1" applyAlignment="1" applyProtection="1">
      <alignment horizontal="center" vertical="center"/>
      <protection locked="0"/>
    </xf>
    <xf numFmtId="3" fontId="9" fillId="4" borderId="26" xfId="0" applyNumberFormat="1" applyFont="1" applyFill="1" applyBorder="1" applyAlignment="1" applyProtection="1">
      <alignment horizontal="center" vertical="center"/>
      <protection locked="0"/>
    </xf>
    <xf numFmtId="0" fontId="3" fillId="6" borderId="18" xfId="0" applyFont="1" applyFill="1" applyBorder="1" applyAlignment="1">
      <alignment horizontal="center" vertical="center"/>
    </xf>
    <xf numFmtId="4" fontId="3" fillId="6" borderId="19" xfId="0" applyNumberFormat="1" applyFont="1" applyFill="1" applyBorder="1" applyAlignment="1">
      <alignment horizontal="center" vertical="center"/>
    </xf>
    <xf numFmtId="0" fontId="11" fillId="10" borderId="16" xfId="0" applyFont="1" applyFill="1" applyBorder="1" applyAlignment="1" applyProtection="1">
      <alignment horizontal="center" vertical="center"/>
      <protection locked="0"/>
    </xf>
    <xf numFmtId="0" fontId="3" fillId="11" borderId="17" xfId="0" applyFont="1" applyFill="1" applyBorder="1" applyAlignment="1">
      <alignment horizontal="center" vertical="center" wrapText="1"/>
    </xf>
    <xf numFmtId="9" fontId="3" fillId="6" borderId="1" xfId="0" applyNumberFormat="1" applyFont="1" applyFill="1" applyBorder="1" applyAlignment="1">
      <alignment horizontal="right" vertical="center"/>
    </xf>
    <xf numFmtId="3" fontId="9" fillId="4" borderId="32" xfId="0" applyNumberFormat="1" applyFont="1" applyFill="1" applyBorder="1" applyAlignment="1" applyProtection="1">
      <alignment horizontal="center" vertical="center"/>
      <protection locked="0"/>
    </xf>
    <xf numFmtId="0" fontId="3" fillId="11" borderId="30" xfId="0" applyFont="1" applyFill="1" applyBorder="1" applyAlignment="1">
      <alignment horizontal="center" vertical="center" wrapText="1"/>
    </xf>
    <xf numFmtId="164" fontId="9" fillId="11" borderId="25" xfId="0" applyNumberFormat="1" applyFont="1" applyFill="1" applyBorder="1" applyAlignment="1" applyProtection="1">
      <alignment horizontal="center" vertical="center"/>
      <protection locked="0"/>
    </xf>
    <xf numFmtId="0" fontId="9" fillId="4" borderId="25" xfId="0" applyFont="1" applyFill="1" applyBorder="1" applyAlignment="1" applyProtection="1">
      <alignment horizontal="center" vertical="center"/>
      <protection locked="0"/>
    </xf>
    <xf numFmtId="0" fontId="3" fillId="4" borderId="17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3" fontId="3" fillId="6" borderId="17" xfId="0" applyNumberFormat="1" applyFont="1" applyFill="1" applyBorder="1" applyAlignment="1">
      <alignment horizontal="center" vertical="center" wrapText="1"/>
    </xf>
    <xf numFmtId="3" fontId="3" fillId="6" borderId="20" xfId="0" applyNumberFormat="1" applyFont="1" applyFill="1" applyBorder="1" applyAlignment="1">
      <alignment horizontal="center" vertical="center" wrapText="1"/>
    </xf>
    <xf numFmtId="165" fontId="3" fillId="7" borderId="20" xfId="0" applyNumberFormat="1" applyFont="1" applyFill="1" applyBorder="1" applyAlignment="1">
      <alignment horizontal="center" vertical="center" wrapText="1"/>
    </xf>
    <xf numFmtId="165" fontId="3" fillId="7" borderId="22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ill>
        <patternFill>
          <bgColor theme="0"/>
        </patternFill>
      </fill>
      <border>
        <vertical/>
        <horizontal/>
      </border>
    </dxf>
    <dxf>
      <fill>
        <patternFill>
          <bgColor theme="0"/>
        </patternFill>
      </fill>
      <border>
        <vertical/>
        <horizontal/>
      </border>
    </dxf>
    <dxf>
      <fill>
        <patternFill>
          <bgColor theme="0"/>
        </patternFill>
      </fill>
      <border>
        <vertical/>
        <horizontal/>
      </border>
    </dxf>
  </dxfs>
  <tableStyles count="0" defaultTableStyle="TableStyleMedium2" defaultPivotStyle="PivotStyleLight16"/>
  <colors>
    <mruColors>
      <color rgb="FFE0FFD2"/>
      <color rgb="FF3DB9EB"/>
      <color rgb="FF00E5A5"/>
      <color rgb="FF002D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8</xdr:row>
      <xdr:rowOff>104775</xdr:rowOff>
    </xdr:from>
    <xdr:to>
      <xdr:col>0</xdr:col>
      <xdr:colOff>1894753</xdr:colOff>
      <xdr:row>14</xdr:row>
      <xdr:rowOff>88310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5D12F1-BCF4-4544-BB4A-70A9616AE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" y="2876550"/>
          <a:ext cx="1774103" cy="11265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16384</xdr:col>
      <xdr:colOff>304800</xdr:colOff>
      <xdr:row>2</xdr:row>
      <xdr:rowOff>304800</xdr:rowOff>
    </xdr:to>
    <xdr:sp macro="" textlink="">
      <xdr:nvSpPr>
        <xdr:cNvPr id="3073" name="x_0-suk-d3-2509590d3fc6765bb9fbbe10e69175b5" descr="image">
          <a:extLst>
            <a:ext uri="{FF2B5EF4-FFF2-40B4-BE49-F238E27FC236}">
              <a16:creationId xmlns:a16="http://schemas.microsoft.com/office/drawing/2014/main" id="{977EE6B3-764E-B6E6-0033-32BFDE99EF32}"/>
            </a:ext>
          </a:extLst>
        </xdr:cNvPr>
        <xdr:cNvSpPr>
          <a:spLocks noChangeAspect="1" noChangeArrowheads="1"/>
        </xdr:cNvSpPr>
      </xdr:nvSpPr>
      <xdr:spPr bwMode="auto">
        <a:xfrm>
          <a:off x="11811000" y="463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474182</xdr:colOff>
      <xdr:row>0</xdr:row>
      <xdr:rowOff>0</xdr:rowOff>
    </xdr:from>
    <xdr:to>
      <xdr:col>3</xdr:col>
      <xdr:colOff>1532283</xdr:colOff>
      <xdr:row>3</xdr:row>
      <xdr:rowOff>132250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424297E-5AEE-C41E-12DA-17508C45F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0443" y="0"/>
          <a:ext cx="1058101" cy="5877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474182</xdr:colOff>
      <xdr:row>0</xdr:row>
      <xdr:rowOff>0</xdr:rowOff>
    </xdr:from>
    <xdr:to>
      <xdr:col>3</xdr:col>
      <xdr:colOff>1532283</xdr:colOff>
      <xdr:row>3</xdr:row>
      <xdr:rowOff>132250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786BAA-B659-4625-A57F-24BC4C248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0857" y="0"/>
          <a:ext cx="1058101" cy="5894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Retail\IRL\Finance\Supply%20Finance%20&amp;%20Pricing%20Dept\Supply\Pricing%20Department\Special%20Offer%20Pricing\Special%20Offer%20Pricing%20Templates\NI\NI%20Special%20Offers%20Input%20Sheet%20v3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E"/>
      <sheetName val="T035"/>
      <sheetName val="Farm"/>
      <sheetName val="CCNI"/>
      <sheetName val="SME_TFX"/>
      <sheetName val="T035_TFX"/>
      <sheetName val="Farm_TFX"/>
      <sheetName val="Popular"/>
      <sheetName val="Nightsaver"/>
      <sheetName val="Weekender"/>
      <sheetName val="model"/>
    </sheetNames>
    <sheetDataSet>
      <sheetData sheetId="0">
        <row r="2">
          <cell r="F2" t="str">
            <v>JUL26C1</v>
          </cell>
          <cell r="G2">
            <v>46212</v>
          </cell>
          <cell r="AT2" t="str">
            <v>19.96</v>
          </cell>
        </row>
        <row r="23">
          <cell r="K23">
            <v>8.0099999999999998E-3</v>
          </cell>
        </row>
      </sheetData>
      <sheetData sheetId="1">
        <row r="2">
          <cell r="O2" t="str">
            <v>28.57</v>
          </cell>
          <cell r="R2" t="str">
            <v>35.92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0A99D-F0DC-400D-8B01-47EBB4E3DFF9}">
  <sheetPr codeName="Sheet2"/>
  <dimension ref="A1:E20"/>
  <sheetViews>
    <sheetView workbookViewId="0">
      <selection activeCell="I12" sqref="I12"/>
    </sheetView>
  </sheetViews>
  <sheetFormatPr defaultColWidth="9.1796875" defaultRowHeight="15.5" x14ac:dyDescent="0.35"/>
  <cols>
    <col min="1" max="1" width="32.7265625" style="9" customWidth="1"/>
    <col min="2" max="2" width="24.7265625" style="20" customWidth="1"/>
    <col min="3" max="5" width="24.7265625" style="8" customWidth="1"/>
    <col min="6" max="16384" width="9.1796875" style="9"/>
  </cols>
  <sheetData>
    <row r="1" spans="1:5" ht="25" customHeight="1" x14ac:dyDescent="0.35">
      <c r="A1" s="10" t="s">
        <v>9</v>
      </c>
      <c r="B1" s="18">
        <f>[1]SME!$G$2</f>
        <v>46212</v>
      </c>
    </row>
    <row r="2" spans="1:5" ht="25" customHeight="1" x14ac:dyDescent="0.35">
      <c r="A2" s="10" t="s">
        <v>10</v>
      </c>
      <c r="B2" s="18" t="str">
        <f>[1]SME!$F$2</f>
        <v>JUL26C1</v>
      </c>
    </row>
    <row r="3" spans="1:5" ht="35.15" customHeight="1" x14ac:dyDescent="0.35">
      <c r="A3" s="71" t="s">
        <v>16</v>
      </c>
      <c r="B3" s="71"/>
      <c r="C3" s="71"/>
      <c r="D3" s="71"/>
      <c r="E3" s="71"/>
    </row>
    <row r="4" spans="1:5" ht="35.5" customHeight="1" x14ac:dyDescent="0.35">
      <c r="A4" s="11" t="s">
        <v>11</v>
      </c>
      <c r="B4" s="19" t="s">
        <v>12</v>
      </c>
      <c r="C4" s="19" t="s">
        <v>13</v>
      </c>
      <c r="D4" s="19" t="s">
        <v>14</v>
      </c>
      <c r="E4" s="19" t="s">
        <v>15</v>
      </c>
    </row>
    <row r="5" spans="1:5" ht="25" customHeight="1" x14ac:dyDescent="0.35">
      <c r="A5" s="12" t="s">
        <v>18</v>
      </c>
      <c r="B5" s="21">
        <v>29.96</v>
      </c>
      <c r="C5" s="21">
        <v>31.96</v>
      </c>
      <c r="D5" s="21">
        <v>33.71</v>
      </c>
      <c r="E5" s="21">
        <v>28.57</v>
      </c>
    </row>
    <row r="6" spans="1:5" ht="25" customHeight="1" x14ac:dyDescent="0.35">
      <c r="A6" s="12" t="s">
        <v>19</v>
      </c>
      <c r="B6" s="21"/>
      <c r="C6" s="21">
        <v>21</v>
      </c>
      <c r="D6" s="21">
        <v>23.88</v>
      </c>
      <c r="E6" s="21"/>
    </row>
    <row r="7" spans="1:5" ht="25" customHeight="1" x14ac:dyDescent="0.35">
      <c r="A7" s="12" t="s">
        <v>17</v>
      </c>
      <c r="B7" s="21" t="str">
        <f>[1]SME!$AT$2</f>
        <v>19.96</v>
      </c>
      <c r="C7" s="21" t="str">
        <f>[1]SME!$AT$2</f>
        <v>19.96</v>
      </c>
      <c r="D7" s="21" t="str">
        <f>[1]SME!$AT$2</f>
        <v>19.96</v>
      </c>
      <c r="E7" s="21" t="str">
        <f>[1]T035!$R$2</f>
        <v>35.92</v>
      </c>
    </row>
    <row r="8" spans="1:5" ht="25" customHeight="1" x14ac:dyDescent="0.35">
      <c r="A8" s="12" t="s">
        <v>20</v>
      </c>
      <c r="B8" s="22">
        <f>[1]SME!$K$23*100</f>
        <v>0.80099999999999993</v>
      </c>
      <c r="C8" s="22">
        <f>[1]SME!$K$23*100</f>
        <v>0.80099999999999993</v>
      </c>
      <c r="D8" s="22">
        <f>[1]SME!$K$23*100</f>
        <v>0.80099999999999993</v>
      </c>
      <c r="E8" s="22">
        <f>[1]SME!$K$23*100</f>
        <v>0.80099999999999993</v>
      </c>
    </row>
    <row r="17" spans="1:5" x14ac:dyDescent="0.35">
      <c r="A17" s="11" t="s">
        <v>38</v>
      </c>
      <c r="B17" s="19" t="s">
        <v>12</v>
      </c>
      <c r="C17" s="19" t="s">
        <v>13</v>
      </c>
      <c r="D17" s="19" t="s">
        <v>14</v>
      </c>
      <c r="E17" s="19" t="s">
        <v>15</v>
      </c>
    </row>
    <row r="18" spans="1:5" x14ac:dyDescent="0.35">
      <c r="A18" s="12" t="s">
        <v>39</v>
      </c>
      <c r="B18" s="54">
        <v>1</v>
      </c>
      <c r="C18" s="54">
        <v>0.7</v>
      </c>
      <c r="D18" s="54">
        <v>0.45</v>
      </c>
      <c r="E18" s="54">
        <v>1</v>
      </c>
    </row>
    <row r="19" spans="1:5" x14ac:dyDescent="0.35">
      <c r="A19" s="12" t="s">
        <v>40</v>
      </c>
      <c r="B19" s="54">
        <v>0</v>
      </c>
      <c r="C19" s="54">
        <v>0.3</v>
      </c>
      <c r="D19" s="54">
        <v>0.55000000000000004</v>
      </c>
      <c r="E19" s="54">
        <v>0</v>
      </c>
    </row>
    <row r="20" spans="1:5" x14ac:dyDescent="0.35">
      <c r="A20" s="12" t="s">
        <v>41</v>
      </c>
      <c r="B20" s="21">
        <f>SUMPRODUCT(B5:B6,B18:B19)</f>
        <v>29.96</v>
      </c>
      <c r="C20" s="21">
        <f t="shared" ref="C20:E20" si="0">SUMPRODUCT(C5:C6,C18:C19)</f>
        <v>28.672000000000001</v>
      </c>
      <c r="D20" s="21">
        <f t="shared" si="0"/>
        <v>28.3035</v>
      </c>
      <c r="E20" s="21">
        <f t="shared" si="0"/>
        <v>28.57</v>
      </c>
    </row>
  </sheetData>
  <mergeCells count="1">
    <mergeCell ref="A3:E3"/>
  </mergeCells>
  <pageMargins left="0.7" right="0.7" top="0.75" bottom="0.75" header="0.3" footer="0.3"/>
  <pageSetup paperSize="9" orientation="portrait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90BF1-4304-49BC-8A57-DC98A7DF86B5}">
  <sheetPr codeName="Sheet3"/>
  <dimension ref="A1:C6"/>
  <sheetViews>
    <sheetView zoomScale="130" zoomScaleNormal="130" workbookViewId="0">
      <selection sqref="A1:B1"/>
    </sheetView>
  </sheetViews>
  <sheetFormatPr defaultColWidth="0" defaultRowHeight="15.5" zeroHeight="1" x14ac:dyDescent="0.35"/>
  <cols>
    <col min="1" max="1" width="8.7265625" style="16" customWidth="1"/>
    <col min="2" max="2" width="129" style="16" customWidth="1"/>
    <col min="3" max="3" width="2" style="16" customWidth="1"/>
    <col min="4" max="16384" width="8.7265625" style="16" hidden="1"/>
  </cols>
  <sheetData>
    <row r="1" spans="1:2" s="5" customFormat="1" ht="30" customHeight="1" thickBot="1" x14ac:dyDescent="0.4">
      <c r="A1" s="72" t="s">
        <v>0</v>
      </c>
      <c r="B1" s="73"/>
    </row>
    <row r="2" spans="1:2" s="5" customFormat="1" ht="76.5" customHeight="1" thickBot="1" x14ac:dyDescent="0.4">
      <c r="A2" s="3" t="s">
        <v>25</v>
      </c>
      <c r="B2" s="13" t="s">
        <v>21</v>
      </c>
    </row>
    <row r="3" spans="1:2" s="5" customFormat="1" ht="102" customHeight="1" thickBot="1" x14ac:dyDescent="0.4">
      <c r="A3" s="4" t="s">
        <v>26</v>
      </c>
      <c r="B3" s="14" t="s">
        <v>23</v>
      </c>
    </row>
    <row r="4" spans="1:2" s="5" customFormat="1" ht="103.5" customHeight="1" thickBot="1" x14ac:dyDescent="0.4">
      <c r="A4" s="2" t="s">
        <v>1</v>
      </c>
      <c r="B4" s="15" t="s">
        <v>27</v>
      </c>
    </row>
    <row r="5" spans="1:2" s="5" customFormat="1" ht="67.5" customHeight="1" thickBot="1" x14ac:dyDescent="0.4">
      <c r="A5" s="1" t="s">
        <v>2</v>
      </c>
      <c r="B5" s="17" t="s">
        <v>28</v>
      </c>
    </row>
    <row r="6" spans="1:2" ht="10.5" customHeight="1" x14ac:dyDescent="0.35"/>
  </sheetData>
  <mergeCells count="1">
    <mergeCell ref="A1:B1"/>
  </mergeCells>
  <conditionalFormatting sqref="A1:XFD1048576">
    <cfRule type="containsBlanks" dxfId="2" priority="1">
      <formula>LEN(TRIM(A1))=0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D2BD-19F0-4CCE-B659-C0AD67D3D80F}">
  <sheetPr codeName="Sheet1">
    <tabColor rgb="FF002D72"/>
  </sheetPr>
  <dimension ref="A1:E20"/>
  <sheetViews>
    <sheetView tabSelected="1" zoomScaleNormal="100" workbookViewId="0">
      <selection activeCell="D11" sqref="D11"/>
    </sheetView>
  </sheetViews>
  <sheetFormatPr defaultColWidth="0" defaultRowHeight="15.5" zeroHeight="1" x14ac:dyDescent="0.35"/>
  <cols>
    <col min="1" max="1" width="2" style="29" customWidth="1"/>
    <col min="2" max="2" width="23.453125" style="5" customWidth="1"/>
    <col min="3" max="3" width="32.7265625" style="23" customWidth="1"/>
    <col min="4" max="4" width="26.453125" style="26" customWidth="1"/>
    <col min="5" max="5" width="2.26953125" style="5" customWidth="1"/>
    <col min="6" max="16384" width="8.7265625" style="5" hidden="1"/>
  </cols>
  <sheetData>
    <row r="1" spans="1:4" s="29" customFormat="1" ht="4.5" customHeight="1" x14ac:dyDescent="0.35">
      <c r="C1" s="24"/>
      <c r="D1" s="32"/>
    </row>
    <row r="2" spans="1:4" x14ac:dyDescent="0.35">
      <c r="B2" s="10" t="s">
        <v>9</v>
      </c>
      <c r="C2" s="25">
        <f>Inputs!B1</f>
        <v>46212</v>
      </c>
    </row>
    <row r="3" spans="1:4" x14ac:dyDescent="0.35">
      <c r="B3" s="10" t="s">
        <v>10</v>
      </c>
      <c r="C3" s="25" t="str">
        <f>Inputs!B2</f>
        <v>JUL26C1</v>
      </c>
    </row>
    <row r="4" spans="1:4" s="29" customFormat="1" ht="16" thickBot="1" x14ac:dyDescent="0.4">
      <c r="B4" s="33"/>
      <c r="C4" s="34"/>
      <c r="D4" s="32"/>
    </row>
    <row r="5" spans="1:4" ht="24" customHeight="1" x14ac:dyDescent="0.35">
      <c r="B5" s="65" t="s">
        <v>35</v>
      </c>
      <c r="C5" s="66"/>
      <c r="D5" s="67"/>
    </row>
    <row r="6" spans="1:4" ht="24" customHeight="1" thickBot="1" x14ac:dyDescent="0.4">
      <c r="B6" s="68"/>
      <c r="C6" s="69"/>
      <c r="D6" s="70"/>
    </row>
    <row r="7" spans="1:4" ht="16" thickBot="1" x14ac:dyDescent="0.4">
      <c r="B7" s="35"/>
      <c r="C7" s="35"/>
      <c r="D7" s="35"/>
    </row>
    <row r="8" spans="1:4" ht="21" customHeight="1" thickBot="1" x14ac:dyDescent="0.4">
      <c r="B8" s="42" t="s">
        <v>24</v>
      </c>
      <c r="C8" s="43" t="s">
        <v>34</v>
      </c>
      <c r="D8" s="41" t="s">
        <v>33</v>
      </c>
    </row>
    <row r="9" spans="1:4" ht="44.25" customHeight="1" thickBot="1" x14ac:dyDescent="0.4">
      <c r="B9" s="44" t="s">
        <v>29</v>
      </c>
      <c r="C9" s="45" t="s">
        <v>22</v>
      </c>
      <c r="D9" s="52" t="s">
        <v>12</v>
      </c>
    </row>
    <row r="10" spans="1:4" ht="25" customHeight="1" x14ac:dyDescent="0.35">
      <c r="B10" s="59" t="s">
        <v>30</v>
      </c>
      <c r="C10" s="46" t="s">
        <v>3</v>
      </c>
      <c r="D10" s="48"/>
    </row>
    <row r="11" spans="1:4" ht="25" customHeight="1" thickBot="1" x14ac:dyDescent="0.4">
      <c r="B11" s="60"/>
      <c r="C11" s="47" t="s">
        <v>4</v>
      </c>
      <c r="D11" s="49"/>
    </row>
    <row r="12" spans="1:4" s="6" customFormat="1" ht="25" customHeight="1" x14ac:dyDescent="0.35">
      <c r="A12" s="30"/>
      <c r="B12" s="61" t="s">
        <v>31</v>
      </c>
      <c r="C12" s="50" t="s">
        <v>18</v>
      </c>
      <c r="D12" s="51">
        <f>_xlfn.XLOOKUP(D$9,Inputs!$4:$4,Inputs!5:5)</f>
        <v>29.96</v>
      </c>
    </row>
    <row r="13" spans="1:4" ht="25" customHeight="1" x14ac:dyDescent="0.35">
      <c r="B13" s="62"/>
      <c r="C13" s="27" t="s">
        <v>19</v>
      </c>
      <c r="D13" s="36">
        <f>_xlfn.XLOOKUP(D$9,Inputs!$4:$4,Inputs!6:6)</f>
        <v>0</v>
      </c>
    </row>
    <row r="14" spans="1:4" s="6" customFormat="1" ht="25" customHeight="1" x14ac:dyDescent="0.35">
      <c r="A14" s="30"/>
      <c r="B14" s="62"/>
      <c r="C14" s="27" t="s">
        <v>17</v>
      </c>
      <c r="D14" s="36" t="str">
        <f>_xlfn.XLOOKUP(D$9,Inputs!$4:$4,Inputs!7:7)</f>
        <v>19.96</v>
      </c>
    </row>
    <row r="15" spans="1:4" ht="25" customHeight="1" x14ac:dyDescent="0.35">
      <c r="B15" s="62"/>
      <c r="C15" s="27" t="s">
        <v>20</v>
      </c>
      <c r="D15" s="37">
        <f>IF((D10+D11)/365&lt;33,0,_xlfn.XLOOKUP(D$9,Inputs!$4:$4,Inputs!8:8))</f>
        <v>0</v>
      </c>
    </row>
    <row r="16" spans="1:4" s="7" customFormat="1" ht="25" customHeight="1" x14ac:dyDescent="0.35">
      <c r="A16" s="31"/>
      <c r="B16" s="63" t="s">
        <v>32</v>
      </c>
      <c r="C16" s="28" t="s">
        <v>6</v>
      </c>
      <c r="D16" s="38">
        <f>SUMPRODUCT(D10:D11,D12:D13)/100+D14/100*365+SUM(D10:D11)*D15/100</f>
        <v>72.853999999999999</v>
      </c>
    </row>
    <row r="17" spans="1:4" s="7" customFormat="1" ht="25" customHeight="1" x14ac:dyDescent="0.35">
      <c r="A17" s="31"/>
      <c r="B17" s="63"/>
      <c r="C17" s="28" t="s">
        <v>7</v>
      </c>
      <c r="D17" s="38">
        <f>D$16/12*6</f>
        <v>36.427</v>
      </c>
    </row>
    <row r="18" spans="1:4" s="7" customFormat="1" ht="25" customHeight="1" x14ac:dyDescent="0.35">
      <c r="A18" s="31"/>
      <c r="B18" s="63"/>
      <c r="C18" s="28" t="s">
        <v>8</v>
      </c>
      <c r="D18" s="38">
        <f>D$16/12*3</f>
        <v>18.2135</v>
      </c>
    </row>
    <row r="19" spans="1:4" s="7" customFormat="1" ht="25" customHeight="1" thickBot="1" x14ac:dyDescent="0.4">
      <c r="A19" s="31"/>
      <c r="B19" s="64"/>
      <c r="C19" s="39" t="s">
        <v>5</v>
      </c>
      <c r="D19" s="40">
        <f>D$16/12*1</f>
        <v>6.0711666666666666</v>
      </c>
    </row>
    <row r="20" spans="1:4" x14ac:dyDescent="0.35"/>
  </sheetData>
  <sheetProtection sheet="1" objects="1" scenarios="1"/>
  <mergeCells count="4">
    <mergeCell ref="B10:B11"/>
    <mergeCell ref="B12:B15"/>
    <mergeCell ref="B16:B19"/>
    <mergeCell ref="B5:D6"/>
  </mergeCells>
  <conditionalFormatting sqref="A1:XFD1048576">
    <cfRule type="containsBlanks" dxfId="1" priority="1">
      <formula>LEN(TRIM(A1))=0</formula>
    </cfRule>
  </conditionalFormatting>
  <pageMargins left="0.7" right="0.7" top="0.75" bottom="0.75" header="0.3" footer="0.3"/>
  <pageSetup paperSize="9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8828D8B-8E55-44AD-81A1-1A24EF105C27}">
          <x14:formula1>
            <xm:f>Inputs!$B$4:$E$4</xm:f>
          </x14:formula1>
          <xm:sqref>D9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85BE2-C966-4589-AC64-DCE48D4AE4A6}">
  <sheetPr codeName="Sheet4">
    <tabColor rgb="FF00B050"/>
  </sheetPr>
  <dimension ref="A1:E22"/>
  <sheetViews>
    <sheetView zoomScaleNormal="100" workbookViewId="0">
      <selection activeCell="D11" sqref="D11"/>
    </sheetView>
  </sheetViews>
  <sheetFormatPr defaultColWidth="0" defaultRowHeight="15" customHeight="1" zeroHeight="1" x14ac:dyDescent="0.35"/>
  <cols>
    <col min="1" max="1" width="2" style="29" customWidth="1"/>
    <col min="2" max="2" width="23.453125" style="5" customWidth="1"/>
    <col min="3" max="3" width="32.7265625" style="23" customWidth="1"/>
    <col min="4" max="4" width="26.453125" style="26" customWidth="1"/>
    <col min="5" max="5" width="2.26953125" style="5" customWidth="1"/>
    <col min="6" max="16384" width="8.7265625" style="5" hidden="1"/>
  </cols>
  <sheetData>
    <row r="1" spans="1:4" s="29" customFormat="1" ht="4.5" customHeight="1" x14ac:dyDescent="0.35">
      <c r="C1" s="24"/>
      <c r="D1" s="32"/>
    </row>
    <row r="2" spans="1:4" ht="15.5" x14ac:dyDescent="0.35">
      <c r="B2" s="10" t="s">
        <v>9</v>
      </c>
      <c r="C2" s="25">
        <f>Inputs!B1</f>
        <v>46212</v>
      </c>
    </row>
    <row r="3" spans="1:4" ht="15.5" x14ac:dyDescent="0.35">
      <c r="B3" s="10" t="s">
        <v>10</v>
      </c>
      <c r="C3" s="25" t="str">
        <f>Inputs!B2</f>
        <v>JUL26C1</v>
      </c>
    </row>
    <row r="4" spans="1:4" s="29" customFormat="1" ht="16" thickBot="1" x14ac:dyDescent="0.4">
      <c r="B4" s="33"/>
      <c r="C4" s="34"/>
      <c r="D4" s="32"/>
    </row>
    <row r="5" spans="1:4" ht="24" customHeight="1" x14ac:dyDescent="0.35">
      <c r="B5" s="65" t="s">
        <v>35</v>
      </c>
      <c r="C5" s="66"/>
      <c r="D5" s="67"/>
    </row>
    <row r="6" spans="1:4" ht="24" customHeight="1" thickBot="1" x14ac:dyDescent="0.4">
      <c r="B6" s="68"/>
      <c r="C6" s="69"/>
      <c r="D6" s="70"/>
    </row>
    <row r="7" spans="1:4" ht="16" thickBot="1" x14ac:dyDescent="0.4">
      <c r="B7" s="35"/>
      <c r="C7" s="35"/>
      <c r="D7" s="35"/>
    </row>
    <row r="8" spans="1:4" ht="21" customHeight="1" thickBot="1" x14ac:dyDescent="0.4">
      <c r="B8" s="42" t="s">
        <v>24</v>
      </c>
      <c r="C8" s="43" t="s">
        <v>34</v>
      </c>
      <c r="D8" s="41" t="s">
        <v>33</v>
      </c>
    </row>
    <row r="9" spans="1:4" ht="44.25" customHeight="1" thickBot="1" x14ac:dyDescent="0.4">
      <c r="B9" s="44" t="s">
        <v>29</v>
      </c>
      <c r="C9" s="45" t="s">
        <v>22</v>
      </c>
      <c r="D9" s="52" t="s">
        <v>12</v>
      </c>
    </row>
    <row r="10" spans="1:4" ht="44.25" customHeight="1" thickBot="1" x14ac:dyDescent="0.4">
      <c r="B10" s="53" t="s">
        <v>36</v>
      </c>
      <c r="C10" s="56" t="s">
        <v>42</v>
      </c>
      <c r="D10" s="57">
        <v>10000</v>
      </c>
    </row>
    <row r="11" spans="1:4" ht="25" customHeight="1" x14ac:dyDescent="0.35">
      <c r="B11" s="74" t="s">
        <v>37</v>
      </c>
      <c r="C11" s="46" t="s">
        <v>3</v>
      </c>
      <c r="D11" s="58">
        <f>(D$10-D$15/100*365)/_xlfn.XLOOKUP(D$9,Inputs!$17:$17,Inputs!$20:$20)*100*_xlfn.XLOOKUP(D$9,Inputs!$17:$17,Inputs!18:18)</f>
        <v>33134.666221628839</v>
      </c>
    </row>
    <row r="12" spans="1:4" ht="25" customHeight="1" thickBot="1" x14ac:dyDescent="0.4">
      <c r="B12" s="75"/>
      <c r="C12" s="47" t="s">
        <v>4</v>
      </c>
      <c r="D12" s="55">
        <f>(D$10-D$15/100*365)/_xlfn.XLOOKUP(D$9,Inputs!$17:$17,Inputs!$20:$20)*100*_xlfn.XLOOKUP(D$9,Inputs!$17:$17,Inputs!19:19)</f>
        <v>0</v>
      </c>
    </row>
    <row r="13" spans="1:4" s="6" customFormat="1" ht="25" customHeight="1" x14ac:dyDescent="0.35">
      <c r="A13" s="30"/>
      <c r="B13" s="61" t="s">
        <v>31</v>
      </c>
      <c r="C13" s="50" t="s">
        <v>18</v>
      </c>
      <c r="D13" s="51">
        <f>_xlfn.XLOOKUP(D$9,Inputs!$4:$4,Inputs!5:5)</f>
        <v>29.96</v>
      </c>
    </row>
    <row r="14" spans="1:4" ht="25" customHeight="1" x14ac:dyDescent="0.35">
      <c r="B14" s="62"/>
      <c r="C14" s="27" t="s">
        <v>19</v>
      </c>
      <c r="D14" s="36">
        <f>_xlfn.XLOOKUP(D$9,Inputs!$4:$4,Inputs!6:6)</f>
        <v>0</v>
      </c>
    </row>
    <row r="15" spans="1:4" s="6" customFormat="1" ht="25" customHeight="1" x14ac:dyDescent="0.35">
      <c r="A15" s="30"/>
      <c r="B15" s="62"/>
      <c r="C15" s="27" t="s">
        <v>17</v>
      </c>
      <c r="D15" s="36" t="str">
        <f>_xlfn.XLOOKUP(D$9,Inputs!$4:$4,Inputs!7:7)</f>
        <v>19.96</v>
      </c>
    </row>
    <row r="16" spans="1:4" ht="25" customHeight="1" x14ac:dyDescent="0.35">
      <c r="B16" s="62"/>
      <c r="C16" s="27" t="s">
        <v>20</v>
      </c>
      <c r="D16" s="37">
        <f>IF((D11+D12)/365&lt;33,0,_xlfn.XLOOKUP(D$9,Inputs!$4:$4,Inputs!8:8))</f>
        <v>0.80099999999999993</v>
      </c>
    </row>
    <row r="17" spans="1:4" s="7" customFormat="1" ht="25" customHeight="1" x14ac:dyDescent="0.35">
      <c r="A17" s="31"/>
      <c r="B17" s="63" t="s">
        <v>32</v>
      </c>
      <c r="C17" s="28" t="s">
        <v>6</v>
      </c>
      <c r="D17" s="38">
        <f>SUMPRODUCT(D11:D12,D13:D14)/100+D15/100*365+SUM(D11:D12)*D16/100</f>
        <v>10265.408676435247</v>
      </c>
    </row>
    <row r="18" spans="1:4" s="7" customFormat="1" ht="25" customHeight="1" x14ac:dyDescent="0.35">
      <c r="A18" s="31"/>
      <c r="B18" s="63"/>
      <c r="C18" s="28" t="s">
        <v>7</v>
      </c>
      <c r="D18" s="38">
        <f>D$17/12*6</f>
        <v>5132.7043382176234</v>
      </c>
    </row>
    <row r="19" spans="1:4" s="7" customFormat="1" ht="25" customHeight="1" x14ac:dyDescent="0.35">
      <c r="A19" s="31"/>
      <c r="B19" s="63"/>
      <c r="C19" s="28" t="s">
        <v>8</v>
      </c>
      <c r="D19" s="38">
        <f>D$17/12*3</f>
        <v>2566.3521691088117</v>
      </c>
    </row>
    <row r="20" spans="1:4" s="7" customFormat="1" ht="25" customHeight="1" thickBot="1" x14ac:dyDescent="0.4">
      <c r="A20" s="31"/>
      <c r="B20" s="64"/>
      <c r="C20" s="39" t="s">
        <v>5</v>
      </c>
      <c r="D20" s="40">
        <f>D$17/12*1</f>
        <v>855.45072303627057</v>
      </c>
    </row>
    <row r="21" spans="1:4" ht="15.5" x14ac:dyDescent="0.35"/>
    <row r="22" spans="1:4" ht="15" customHeight="1" x14ac:dyDescent="0.35"/>
  </sheetData>
  <mergeCells count="4">
    <mergeCell ref="B5:D6"/>
    <mergeCell ref="B11:B12"/>
    <mergeCell ref="B13:B16"/>
    <mergeCell ref="B17:B20"/>
  </mergeCells>
  <conditionalFormatting sqref="A1:XFD1048576">
    <cfRule type="containsBlanks" dxfId="0" priority="1">
      <formula>LEN(TRIM(A1))=0</formula>
    </cfRule>
  </conditionalFormatting>
  <pageMargins left="0.7" right="0.7" top="0.75" bottom="0.75" header="0.3" footer="0.3"/>
  <pageSetup paperSize="9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0A79CBC-AB49-4128-9213-E9D58A9EA1C4}">
          <x14:formula1>
            <xm:f>Inputs!$B$4:$E$4</xm:f>
          </x14:formula1>
          <xm:sqref>D9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Inputs</vt:lpstr>
      <vt:lpstr>Instructions</vt:lpstr>
      <vt:lpstr>kWh</vt:lpstr>
      <vt:lpstr>Monetary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Chris</dc:creator>
  <cp:lastModifiedBy>McDonnell, Danielle</cp:lastModifiedBy>
  <cp:lastPrinted>2026-02-05T14:43:14Z</cp:lastPrinted>
  <dcterms:created xsi:type="dcterms:W3CDTF">2026-01-27T13:45:44Z</dcterms:created>
  <dcterms:modified xsi:type="dcterms:W3CDTF">2026-07-16T10:58:27Z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a1593e3-eb40-4b63-9198-a6ec3e998e52_Enabled">
    <vt:lpwstr>true</vt:lpwstr>
  </property>
  <property fmtid="{D5CDD505-2E9C-101B-9397-08002B2CF9AE}" pid="3" name="MSIP_Label_9a1593e3-eb40-4b63-9198-a6ec3e998e52_SetDate">
    <vt:lpwstr>2026-01-27T13:53:35Z</vt:lpwstr>
  </property>
  <property fmtid="{D5CDD505-2E9C-101B-9397-08002B2CF9AE}" pid="4" name="MSIP_Label_9a1593e3-eb40-4b63-9198-a6ec3e998e52_Method">
    <vt:lpwstr>Privileged</vt:lpwstr>
  </property>
  <property fmtid="{D5CDD505-2E9C-101B-9397-08002B2CF9AE}" pid="5" name="MSIP_Label_9a1593e3-eb40-4b63-9198-a6ec3e998e52_Name">
    <vt:lpwstr>9a1593e3-eb40-4b63-9198-a6ec3e998e52</vt:lpwstr>
  </property>
  <property fmtid="{D5CDD505-2E9C-101B-9397-08002B2CF9AE}" pid="6" name="MSIP_Label_9a1593e3-eb40-4b63-9198-a6ec3e998e52_SiteId">
    <vt:lpwstr>953b0f83-1ce6-45c3-82c9-1d847e372339</vt:lpwstr>
  </property>
  <property fmtid="{D5CDD505-2E9C-101B-9397-08002B2CF9AE}" pid="7" name="MSIP_Label_9a1593e3-eb40-4b63-9198-a6ec3e998e52_ActionId">
    <vt:lpwstr>2510bb10-658c-4023-afe4-848a822967da</vt:lpwstr>
  </property>
  <property fmtid="{D5CDD505-2E9C-101B-9397-08002B2CF9AE}" pid="8" name="MSIP_Label_9a1593e3-eb40-4b63-9198-a6ec3e998e52_ContentBits">
    <vt:lpwstr>4</vt:lpwstr>
  </property>
  <property fmtid="{D5CDD505-2E9C-101B-9397-08002B2CF9AE}" pid="9" name="MSIP_Label_9a1593e3-eb40-4b63-9198-a6ec3e998e52_Tag">
    <vt:lpwstr>10, 0, 1, 1</vt:lpwstr>
  </property>
</Properties>
</file>